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whmoear\Downloads\"/>
    </mc:Choice>
  </mc:AlternateContent>
  <xr:revisionPtr revIDLastSave="0" documentId="8_{44CAD6B2-ACE9-4554-8F7A-A96B387B2C09}" xr6:coauthVersionLast="36" xr6:coauthVersionMax="36" xr10:uidLastSave="{00000000-0000-0000-0000-000000000000}"/>
  <bookViews>
    <workbookView xWindow="0" yWindow="0" windowWidth="13500" windowHeight="499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 iterate="1" calcOnSave="0"/>
</workbook>
</file>

<file path=xl/calcChain.xml><?xml version="1.0" encoding="utf-8"?>
<calcChain xmlns="http://schemas.openxmlformats.org/spreadsheetml/2006/main">
  <c r="C12" i="7" l="1"/>
  <c r="J8" i="7"/>
  <c r="E4" i="17"/>
  <c r="E5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<sst xmlns="http://schemas.openxmlformats.org/spreadsheetml/2006/main" count="1409" uniqueCount="688">
  <si>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</si>
  <si>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</si>
  <si>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</si>
  <si>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</si>
  <si>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</si>
  <si>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</si>
  <si>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</si>
  <si>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</si>
  <si>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</si>
  <si>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</si>
  <si>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</si>
  <si>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</si>
  <si>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</si>
  <si>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</si>
  <si>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</si>
  <si>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</si>
  <si>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</si>
  <si>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</si>
  <si>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</si>
  <si>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</si>
  <si>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</si>
  <si>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</si>
  <si>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</si>
  <si>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</si>
  <si>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</si>
  <si>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</si>
  <si>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</si>
  <si>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</si>
  <si>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</si>
  <si>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</si>
  <si>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</si>
  <si>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</si>
  <si>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</si>
  <si>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</si>
  <si>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</si>
  <si>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</si>
  <si>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</si>
  <si>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</si>
  <si>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</si>
  <si>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</si>
  <si>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</si>
  <si>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</si>
  <si>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</si>
  <si>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</si>
  <si>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</si>
  <si>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</si>
  <si>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</si>
  <si>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</si>
  <si>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</si>
  <si>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</si>
  <si>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</si>
  <si>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</si>
  <si>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</si>
  <si>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</si>
  <si>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</si>
  <si>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</si>
  <si>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</si>
  <si>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</si>
  <si>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</si>
  <si>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</si>
  <si>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</si>
  <si>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</si>
  <si>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</si>
  <si>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</si>
  <si>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</si>
  <si>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</si>
  <si>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</si>
  <si>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</si>
  <si>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</si>
  <si>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</si>
  <si>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</si>
  <si>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</si>
  <si>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</si>
  <si>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</si>
  <si>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</si>
  <si>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</si>
  <si>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</si>
  <si>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</si>
  <si>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</si>
  <si>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</si>
  <si>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</si>
  <si>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</si>
  <si>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</si>
  <si>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</si>
  <si>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</si>
  <si>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</si>
  <si>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</si>
  <si>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</si>
  <si>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</si>
  <si>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</si>
  <si>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</si>
  <si>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</si>
  <si>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</si>
  <si>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</si>
  <si>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</si>
  <si>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</si>
  <si>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</si>
  <si>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</si>
  <si>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</si>
  <si>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</si>
  <si>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</si>
  <si>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</si>
  <si>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</si>
  <si>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</si>
  <si>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</si>
  <si>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</si>
  <si>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</si>
  <si>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</si>
  <si>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</si>
  <si>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</si>
  <si>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</si>
  <si>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</si>
  <si>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</si>
  <si>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</si>
  <si>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</si>
  <si>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</si>
  <si>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</si>
  <si>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</si>
  <si>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</si>
  <si>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</si>
  <si>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</si>
  <si>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</si>
  <si>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</si>
  <si>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</si>
  <si>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</si>
  <si>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</si>
  <si>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</si>
  <si>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</si>
  <si>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</si>
  <si>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</si>
  <si>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</si>
  <si>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</si>
  <si>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</si>
  <si>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</si>
  <si>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</si>
  <si>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</si>
  <si>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</si>
  <si>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</si>
  <si>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</si>
  <si>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</si>
  <si>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</si>
  <si>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</si>
  <si>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</si>
  <si>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</si>
  <si>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</si>
  <si>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</si>
  <si>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</si>
  <si>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</si>
  <si>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</si>
  <si>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</si>
  <si>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</si>
  <si>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</si>
  <si>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</si>
  <si>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</si>
  <si>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</si>
  <si>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</si>
  <si>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</si>
  <si>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</si>
  <si>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</si>
  <si>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</si>
  <si>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</si>
  <si>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</si>
  <si>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</si>
  <si>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</si>
  <si>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</si>
  <si>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</si>
  <si>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</si>
  <si>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</si>
  <si>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</si>
  <si>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</si>
  <si>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</si>
  <si>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</si>
  <si>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</si>
  <si>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</si>
  <si>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</si>
  <si>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</si>
  <si>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</si>
  <si>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</si>
  <si>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</si>
  <si>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</si>
  <si>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</si>
  <si>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</si>
  <si>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</si>
  <si>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</si>
  <si>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</si>
  <si>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</si>
  <si>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</si>
  <si>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</si>
  <si>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</si>
  <si>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</si>
  <si>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</si>
  <si>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</si>
  <si>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</si>
  <si>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</si>
  <si>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</si>
  <si>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</si>
  <si>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</si>
  <si>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</si>
  <si>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</si>
  <si>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</si>
  <si>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</si>
  <si>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</si>
  <si>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</si>
  <si>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</si>
  <si>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</si>
  <si>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</si>
  <si>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</si>
  <si>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</si>
  <si>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</si>
  <si>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</si>
  <si>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</si>
  <si>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</si>
  <si>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</si>
  <si>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</si>
  <si>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</si>
  <si>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</si>
  <si>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</si>
  <si>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</si>
  <si>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</si>
  <si>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</si>
  <si>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</si>
  <si>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</si>
  <si>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</si>
  <si>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</si>
  <si>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</si>
  <si>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</si>
  <si>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</si>
  <si>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</si>
  <si>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</si>
  <si>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</si>
  <si>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</si>
  <si>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</si>
  <si>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</si>
  <si>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</si>
  <si>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</si>
  <si>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</si>
  <si>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</si>
  <si>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</si>
  <si>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</si>
  <si>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</si>
  <si>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</si>
  <si>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</si>
  <si>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</si>
  <si>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</si>
  <si>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</si>
  <si>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</si>
  <si>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</si>
  <si>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</si>
  <si>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</si>
  <si>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</si>
  <si>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</si>
  <si>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</si>
  <si>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</si>
  <si>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</si>
  <si>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</si>
  <si>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</si>
  <si>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</si>
  <si>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</si>
  <si>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</si>
  <si>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</si>
  <si>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</si>
  <si>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</si>
  <si>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</si>
  <si>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</si>
  <si>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</si>
  <si>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</si>
  <si>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</si>
  <si>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</si>
  <si>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</si>
  <si>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</si>
  <si>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</si>
  <si>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</si>
  <si>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</si>
  <si>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</si>
  <si>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</si>
  <si>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</si>
  <si>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</si>
  <si>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</si>
  <si>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</si>
  <si>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</si>
  <si>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</si>
  <si>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</si>
  <si>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</si>
  <si>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</si>
  <si>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</si>
  <si>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</si>
  <si>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</si>
  <si>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</si>
  <si>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</si>
  <si>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</si>
  <si>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</si>
  <si>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</si>
  <si>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</si>
  <si>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</si>
  <si>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</si>
  <si>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</si>
  <si>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</si>
  <si>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</si>
  <si>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</si>
  <si>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</si>
  <si>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</si>
  <si>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</si>
  <si>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</si>
  <si>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</si>
  <si>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</si>
  <si>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</si>
  <si>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</si>
  <si>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</si>
  <si>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</si>
  <si>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</si>
  <si>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</si>
  <si>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</si>
  <si>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</si>
  <si>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</si>
  <si>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</si>
  <si>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</si>
  <si>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</si>
  <si>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</si>
  <si>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</si>
  <si>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</si>
  <si>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</si>
  <si>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</si>
  <si>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</si>
  <si>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</si>
  <si>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</si>
  <si>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</si>
  <si>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</si>
  <si>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</si>
  <si>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</si>
  <si>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</si>
  <si>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</si>
  <si>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</si>
  <si>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</si>
  <si>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</si>
  <si>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</si>
  <si>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</si>
  <si>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</si>
  <si>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</si>
  <si>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</si>
  <si>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</si>
  <si>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</si>
  <si>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</si>
  <si>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</si>
  <si>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</si>
  <si>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</si>
  <si>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</si>
  <si>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</si>
  <si>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</si>
  <si>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</si>
  <si>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</si>
  <si>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</si>
  <si>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</si>
  <si>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</si>
  <si>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</si>
  <si>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</si>
  <si>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</si>
  <si>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</si>
  <si>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</si>
  <si>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</si>
  <si>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</si>
  <si>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</si>
  <si>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</si>
  <si>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</si>
  <si>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</si>
  <si>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</si>
  <si>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</si>
  <si>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</si>
  <si>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</si>
  <si>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</si>
  <si>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</si>
  <si>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</si>
  <si>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</si>
  <si>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</si>
  <si>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</si>
  <si>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</si>
  <si>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</si>
  <si>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</si>
  <si>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</si>
  <si>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</si>
  <si>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</si>
  <si>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</si>
  <si>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</si>
  <si>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</si>
  <si>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</si>
  <si>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</si>
  <si>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</si>
  <si>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</si>
  <si>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</si>
  <si>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</si>
  <si>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</si>
  <si>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</si>
  <si>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</si>
  <si>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</si>
  <si>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</si>
  <si>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</si>
  <si>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</si>
  <si>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</si>
  <si>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</si>
  <si>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</si>
  <si>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</si>
  <si>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</si>
  <si>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</si>
  <si>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</si>
  <si>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</si>
  <si>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</si>
  <si>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</si>
  <si>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</si>
  <si>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</si>
  <si>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</si>
  <si>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</si>
  <si>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</si>
  <si>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</si>
  <si>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</si>
  <si>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</si>
  <si>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</si>
  <si>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</si>
  <si>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</si>
  <si>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</si>
  <si>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</si>
  <si>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</si>
  <si>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</si>
  <si>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</si>
  <si>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</si>
  <si>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</si>
  <si>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</si>
  <si>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</si>
  <si>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</si>
  <si>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</si>
  <si>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</si>
  <si>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</si>
  <si>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</si>
  <si>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</si>
  <si>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</si>
  <si>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</si>
  <si>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</si>
  <si>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</si>
  <si>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</si>
  <si>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</si>
  <si>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</si>
  <si>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</si>
  <si>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</si>
  <si>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</si>
  <si>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</si>
  <si>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</si>
  <si>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</si>
  <si>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</si>
  <si>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</si>
  <si>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</si>
  <si>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</si>
  <si>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</si>
  <si>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</si>
  <si>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</si>
  <si>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</si>
  <si>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</si>
  <si>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</si>
  <si>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</si>
  <si>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</si>
  <si>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</si>
  <si>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</si>
  <si>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</si>
  <si>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</si>
  <si>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</si>
  <si>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</si>
  <si>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</si>
  <si>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</si>
  <si>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</si>
  <si>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</si>
  <si>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</si>
  <si>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</si>
  <si>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</si>
  <si>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</si>
  <si>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</si>
  <si>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</si>
  <si>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</si>
  <si>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</si>
  <si>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</si>
  <si>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</si>
  <si>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</si>
  <si>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</si>
  <si>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</si>
  <si>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</si>
  <si>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</si>
  <si>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</si>
  <si>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</si>
  <si>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</si>
  <si>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</si>
  <si>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</si>
  <si>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</si>
  <si>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</si>
  <si>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</si>
  <si>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</si>
  <si>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</si>
  <si>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</si>
  <si>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</si>
  <si>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</si>
  <si>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</si>
  <si>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</si>
  <si>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</si>
  <si>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</si>
  <si>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</si>
  <si>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</si>
  <si>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</si>
  <si>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</si>
  <si>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</si>
  <si>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</si>
  <si>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</si>
  <si>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</si>
  <si>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</si>
  <si>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</si>
  <si>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</si>
  <si>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</si>
  <si>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</si>
  <si>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</si>
  <si>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</si>
  <si>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</si>
  <si>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</si>
  <si>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</si>
  <si>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</si>
  <si>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</si>
  <si>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</si>
  <si>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</si>
  <si>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</si>
  <si>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</si>
  <si>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</si>
  <si>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</si>
  <si>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</si>
  <si>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</si>
  <si>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</si>
  <si>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</si>
  <si>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</si>
  <si>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</si>
  <si>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</si>
  <si>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</si>
  <si>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</si>
  <si>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</si>
  <si>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</si>
  <si>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</si>
  <si>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</si>
  <si>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</si>
  <si>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</si>
  <si>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</si>
  <si>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</si>
  <si>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</si>
  <si>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</si>
  <si>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</si>
  <si>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</si>
  <si>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</si>
  <si>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</si>
  <si>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</si>
  <si>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</si>
  <si>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</si>
  <si>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</si>
  <si>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</si>
  <si>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</si>
  <si>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</si>
  <si>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</si>
  <si>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</si>
  <si>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</si>
  <si>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</si>
  <si>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</si>
  <si>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</si>
  <si>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</si>
  <si>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</si>
  <si>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</si>
  <si>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</si>
  <si>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</si>
  <si>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</si>
  <si>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</si>
  <si>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</si>
  <si>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</si>
  <si>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</si>
  <si>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</si>
  <si>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</si>
  <si>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</si>
  <si>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</si>
  <si>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</si>
  <si>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</si>
  <si>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</si>
  <si>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</si>
  <si>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</si>
  <si>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</si>
  <si>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</si>
  <si>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</si>
  <si>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</si>
  <si>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</si>
  <si>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</si>
  <si>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</si>
  <si>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</si>
  <si>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</si>
  <si>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</si>
  <si>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</si>
  <si>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</si>
  <si>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</si>
  <si>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</si>
  <si>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</si>
  <si>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</si>
  <si>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</si>
  <si>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</si>
  <si>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</si>
  <si>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</si>
  <si>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</si>
  <si>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</si>
  <si>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</si>
  <si>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</si>
  <si>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</si>
  <si>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</si>
  <si>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</si>
  <si>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</si>
  <si>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</si>
  <si>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</si>
  <si>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</si>
  <si>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</si>
  <si>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</si>
  <si>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</si>
  <si>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</si>
  <si>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</si>
  <si>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</si>
  <si>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</si>
  <si>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</si>
  <si>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</si>
  <si>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</si>
  <si>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</si>
  <si>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</si>
  <si>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</si>
  <si>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</si>
  <si>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</si>
  <si>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</si>
  <si>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</si>
  <si>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</si>
  <si>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</si>
  <si>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</si>
  <si>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</si>
  <si>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</si>
  <si>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</si>
  <si>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</si>
  <si>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</si>
  <si>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</si>
  <si>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</si>
  <si>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</si>
  <si>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</si>
  <si>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</si>
  <si>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</si>
  <si>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</si>
  <si>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</si>
  <si>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</si>
  <si>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</si>
  <si>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</si>
  <si>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</si>
  <si>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</si>
  <si>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</si>
  <si>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</si>
  <si>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</si>
  <si>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</si>
  <si>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</si>
  <si>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</si>
  <si>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</si>
  <si>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HALBERSTADTWERKE GmbH</t>
  </si>
  <si>
    <t>Wehrstadter Str. 48</t>
  </si>
  <si>
    <t>Halberstadt</t>
  </si>
  <si>
    <t>Herr Baumgärtner</t>
  </si>
  <si>
    <t>netzmanagement@halberstadtwerke.de</t>
  </si>
  <si>
    <t>03941/579-228</t>
  </si>
  <si>
    <t>THE0NKL700760000</t>
  </si>
  <si>
    <t>Station 193589</t>
  </si>
  <si>
    <t>Pabstorf</t>
  </si>
  <si>
    <t>HK3</t>
  </si>
  <si>
    <t>DE_GBA04</t>
  </si>
  <si>
    <t>BA4</t>
  </si>
  <si>
    <t>DE_GBD04</t>
  </si>
  <si>
    <t>BD4</t>
  </si>
  <si>
    <t>DE_GBH04</t>
  </si>
  <si>
    <t>BH4</t>
  </si>
  <si>
    <t>DE_GGA04</t>
  </si>
  <si>
    <t>GA4</t>
  </si>
  <si>
    <t>DE_GGB04</t>
  </si>
  <si>
    <t>GB4</t>
  </si>
  <si>
    <t>DE_GHA04</t>
  </si>
  <si>
    <t>HA4</t>
  </si>
  <si>
    <t>DE_GHD04</t>
  </si>
  <si>
    <t>HD4</t>
  </si>
  <si>
    <t>DE_GKO04</t>
  </si>
  <si>
    <t>KO4</t>
  </si>
  <si>
    <t>DE_GMK04</t>
  </si>
  <si>
    <t>MK4</t>
  </si>
  <si>
    <t>DE_GPD04</t>
  </si>
  <si>
    <t>PD4</t>
  </si>
  <si>
    <t>DE_GWA04</t>
  </si>
  <si>
    <t>WA4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</si>
</sst>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2" fontId="12" fillId="0" borderId="0" xfId="3" applyNumberFormat="1" applyFont="1" applyFill="1" applyBorder="1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4026423</xdr:colOff>
      <xdr:row>0</xdr:row>
      <xdr:rowOff>790304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2027985</xdr:colOff>
      <xdr:row>0</xdr:row>
      <xdr:rowOff>811801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601505</xdr:colOff>
      <xdr:row>0</xdr:row>
      <xdr:rowOff>788943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2029346</xdr:colOff>
      <xdr:row>0</xdr:row>
      <xdr:rowOff>807719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1590769</xdr:colOff>
      <xdr:row>48</xdr:row>
      <xdr:rowOff>133458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791666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810439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335837</xdr:colOff>
      <xdr:row>0</xdr:row>
      <xdr:rowOff>791677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1886471</xdr:colOff>
      <xdr:row>0</xdr:row>
      <xdr:rowOff>810428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771884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halberstadtwerk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>
        <v>9870076000008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38820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659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660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HALBERSTADTWERKE GmbH</v>
      </c>
      <c r="E28" s="38"/>
      <c r="F28" s="11"/>
      <c r="G28" s="2"/>
    </row>
    <row r="29" spans="1:15">
      <c r="B29" s="15"/>
      <c r="C29" s="22" t="s">
        <v>393</v>
      </c>
      <c r="D29" s="44" t="s">
        <v>656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44" sqref="E44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HALBERSTADTWERKE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HALBERSTADTWERKE GmbH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353">
        <f>Netzbetreiber!$D$11</f>
        <v>9870076000008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616</v>
      </c>
      <c r="E11" s="15"/>
      <c r="H11" s="276" t="s">
        <v>615</v>
      </c>
      <c r="I11" s="276" t="s">
        <v>616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652</v>
      </c>
      <c r="D13" s="42" t="s">
        <v>662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574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612</v>
      </c>
      <c r="D19" s="48" t="s">
        <v>608</v>
      </c>
      <c r="E19" s="15"/>
      <c r="H19" s="272" t="s">
        <v>608</v>
      </c>
      <c r="I19" s="272" t="s">
        <v>609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610</v>
      </c>
      <c r="E20" s="15"/>
      <c r="H20" s="272" t="s">
        <v>611</v>
      </c>
      <c r="I20" s="8" t="s">
        <v>607</v>
      </c>
      <c r="J20" s="8"/>
      <c r="K20" s="8"/>
      <c r="L20" s="273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2" t="s">
        <v>610</v>
      </c>
      <c r="I21" s="272" t="s">
        <v>617</v>
      </c>
      <c r="J21" s="8"/>
      <c r="K21" s="8"/>
      <c r="L21" s="275" t="s">
        <v>618</v>
      </c>
      <c r="M21" s="275" t="s">
        <v>620</v>
      </c>
      <c r="N21" s="275" t="s">
        <v>619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621</v>
      </c>
      <c r="D24" s="42" t="s">
        <v>622</v>
      </c>
      <c r="E24" s="15"/>
      <c r="H24" s="308" t="s">
        <v>622</v>
      </c>
      <c r="I24" s="274" t="s">
        <v>623</v>
      </c>
      <c r="J24" s="274" t="s">
        <v>624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625</v>
      </c>
      <c r="I25" s="275" t="s">
        <v>626</v>
      </c>
      <c r="J25" s="275" t="s">
        <v>627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628</v>
      </c>
      <c r="I26" s="275" t="s">
        <v>629</v>
      </c>
      <c r="J26" s="275" t="s">
        <v>630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631</v>
      </c>
      <c r="I29" s="275" t="s">
        <v>632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633</v>
      </c>
      <c r="I30" s="272" t="s">
        <v>628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14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9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4" t="s">
        <v>663</v>
      </c>
    </row>
    <row r="46" spans="2:39" ht="18" customHeight="1">
      <c r="C46" s="22" t="s">
        <v>586</v>
      </c>
      <c r="D46" s="44"/>
    </row>
    <row r="47" spans="2:39" ht="18" customHeight="1">
      <c r="C47" s="22" t="s">
        <v>587</v>
      </c>
      <c r="D47" s="44"/>
    </row>
    <row r="48" spans="2:39" ht="18" customHeight="1">
      <c r="C48" s="22" t="s">
        <v>588</v>
      </c>
      <c r="D48" s="44"/>
    </row>
    <row r="49" spans="3:4" ht="18" customHeight="1">
      <c r="C49" s="22" t="s">
        <v>589</v>
      </c>
      <c r="D49" s="44"/>
    </row>
    <row r="50" spans="3:4" ht="18" customHeight="1">
      <c r="C50" s="22" t="s">
        <v>590</v>
      </c>
      <c r="D50" s="44"/>
    </row>
    <row r="51" spans="3:4" ht="18" customHeight="1">
      <c r="C51" s="22" t="s">
        <v>591</v>
      </c>
      <c r="D51" s="44"/>
    </row>
    <row r="52" spans="3:4" ht="18" customHeight="1">
      <c r="C52" s="22" t="s">
        <v>592</v>
      </c>
      <c r="D52" s="44"/>
    </row>
    <row r="53" spans="3:4" ht="18" customHeight="1">
      <c r="C53" s="22" t="s">
        <v>593</v>
      </c>
      <c r="D53" s="44"/>
    </row>
    <row r="54" spans="3:4" ht="18" customHeight="1">
      <c r="C54" s="22" t="s">
        <v>594</v>
      </c>
      <c r="D54" s="44"/>
    </row>
    <row r="55" spans="3:4" ht="18" customHeight="1">
      <c r="C55" s="22" t="s">
        <v>595</v>
      </c>
      <c r="D55" s="44"/>
    </row>
    <row r="56" spans="3:4" ht="18" customHeight="1">
      <c r="C56" s="22" t="s">
        <v>596</v>
      </c>
      <c r="D56" s="44"/>
    </row>
    <row r="57" spans="3:4" ht="18" customHeight="1">
      <c r="C57" s="22" t="s">
        <v>597</v>
      </c>
      <c r="D57" s="44"/>
    </row>
    <row r="58" spans="3:4" ht="18" customHeight="1">
      <c r="C58" s="22" t="s">
        <v>598</v>
      </c>
      <c r="D58" s="44"/>
    </row>
    <row r="59" spans="3:4" ht="18" customHeight="1">
      <c r="C59" s="22" t="s">
        <v>599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37" zoomScaleNormal="100" workbookViewId="0">
      <selection activeCell="F29" sqref="F29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Netzbetreiber!D9</f>
        <v>HALBERSTADTWERKE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HALBERSTADTWERKE GmbH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53">
        <v>9870076000008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1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 t="str">
        <f>INDEX('SLP-Verfahren'!D45:D59,'SLP-Temp-Gebiet #01'!F10)</f>
        <v>Station 193589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5" t="s">
        <v>583</v>
      </c>
      <c r="D13" s="355"/>
      <c r="E13" s="355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6" t="s">
        <v>445</v>
      </c>
      <c r="D14" s="356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6" t="s">
        <v>385</v>
      </c>
      <c r="D15" s="356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516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522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524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536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502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519</v>
      </c>
      <c r="D24" s="188"/>
      <c r="E24" s="156" t="s">
        <v>664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193589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654</v>
      </c>
      <c r="T26" s="209" t="s">
        <v>655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653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518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525</v>
      </c>
      <c r="D32" s="186" t="s">
        <v>255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532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604</v>
      </c>
      <c r="D36" s="153" t="s">
        <v>605</v>
      </c>
      <c r="E36" s="156" t="s">
        <v>603</v>
      </c>
      <c r="F36" s="156" t="s">
        <v>603</v>
      </c>
      <c r="G36" s="156" t="s">
        <v>603</v>
      </c>
      <c r="H36" s="156" t="s">
        <v>603</v>
      </c>
      <c r="I36" s="156" t="s">
        <v>603</v>
      </c>
      <c r="J36" s="156" t="s">
        <v>603</v>
      </c>
      <c r="K36" s="156" t="s">
        <v>603</v>
      </c>
      <c r="L36" s="156" t="s">
        <v>603</v>
      </c>
      <c r="M36" s="156" t="s">
        <v>603</v>
      </c>
      <c r="N36" s="156" t="s">
        <v>603</v>
      </c>
      <c r="O36" s="185" t="s">
        <v>142</v>
      </c>
      <c r="Q36" s="211"/>
      <c r="R36" s="67" t="s">
        <v>603</v>
      </c>
      <c r="S36" s="67" t="s">
        <v>606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537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523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534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535</v>
      </c>
      <c r="D47" s="201" t="s">
        <v>533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533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578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542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517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524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536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519</v>
      </c>
      <c r="D59" s="188"/>
      <c r="E59" s="156" t="str">
        <f>E24</f>
        <v>Pabstorf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520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193589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518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525</v>
      </c>
      <c r="D66" s="186" t="s">
        <v>255</v>
      </c>
      <c r="E66" s="287">
        <f>1-SUMPRODUCT(F64:N64,F66:N66)</f>
        <v>0.5333</v>
      </c>
      <c r="F66" s="287">
        <f>ROUND(F67/$D$67,4)</f>
        <v>0.26669999999999999</v>
      </c>
      <c r="G66" s="287">
        <f t="shared" ref="G66:N66" si="12">ROUND(G67/$D$67,4)</f>
        <v>0.1333</v>
      </c>
      <c r="H66" s="287">
        <f t="shared" si="12"/>
        <v>6.6699999999999995E-2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532</v>
      </c>
      <c r="D67" s="186">
        <f>SUMPRODUCT(E67:N67,E64:N64)</f>
        <v>1.875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604</v>
      </c>
      <c r="D70" s="153" t="s">
        <v>605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537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7" t="s">
        <v>579</v>
      </c>
      <c r="D73" s="357"/>
      <c r="E73" s="357"/>
      <c r="F73" s="357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HALBERSTADTWERKE GmbH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2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5" t="s">
        <v>583</v>
      </c>
      <c r="D13" s="355"/>
      <c r="E13" s="355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6" t="s">
        <v>445</v>
      </c>
      <c r="D14" s="356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6" t="s">
        <v>385</v>
      </c>
      <c r="D15" s="356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516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522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524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536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519</v>
      </c>
      <c r="D24" s="188"/>
      <c r="E24" s="156" t="s">
        <v>580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518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525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532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604</v>
      </c>
      <c r="D35" s="153" t="s">
        <v>605</v>
      </c>
      <c r="E35" s="156" t="s">
        <v>603</v>
      </c>
      <c r="F35" s="156" t="s">
        <v>603</v>
      </c>
      <c r="G35" s="156" t="s">
        <v>603</v>
      </c>
      <c r="H35" s="156" t="s">
        <v>603</v>
      </c>
      <c r="I35" s="156" t="s">
        <v>603</v>
      </c>
      <c r="J35" s="156" t="s">
        <v>603</v>
      </c>
      <c r="K35" s="156" t="s">
        <v>603</v>
      </c>
      <c r="L35" s="156" t="s">
        <v>603</v>
      </c>
      <c r="M35" s="156" t="s">
        <v>603</v>
      </c>
      <c r="N35" s="156" t="s">
        <v>603</v>
      </c>
      <c r="O35" s="185" t="s">
        <v>142</v>
      </c>
      <c r="Q35" s="211"/>
      <c r="R35" s="67" t="s">
        <v>603</v>
      </c>
      <c r="S35" s="67" t="s">
        <v>606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537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523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535</v>
      </c>
      <c r="D46" s="201" t="s">
        <v>533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533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578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542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517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524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536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519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520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518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525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532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604</v>
      </c>
      <c r="D69" s="153" t="s">
        <v>605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537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7" t="s">
        <v>579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B1" zoomScale="80" zoomScaleNormal="80" workbookViewId="0">
      <selection activeCell="W29" sqref="W29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5.570312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HALBERSTADTWERKE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HALBERSTADTWERKE GmbH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354">
        <f>Netzbetreiber!$D$11</f>
        <v>9870076000008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44470</v>
      </c>
      <c r="E8" s="130"/>
      <c r="F8" s="130"/>
      <c r="H8" s="128" t="s">
        <v>493</v>
      </c>
      <c r="J8" s="132">
        <f>COUNTA(D12:D100)</f>
        <v>14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634</v>
      </c>
      <c r="M10" s="150" t="s">
        <v>643</v>
      </c>
      <c r="N10" s="151" t="s">
        <v>644</v>
      </c>
      <c r="O10" s="151" t="s">
        <v>645</v>
      </c>
      <c r="P10" s="152" t="s">
        <v>646</v>
      </c>
      <c r="Q10" s="146" t="s">
        <v>635</v>
      </c>
      <c r="R10" s="136" t="s">
        <v>636</v>
      </c>
      <c r="S10" s="137" t="s">
        <v>637</v>
      </c>
      <c r="T10" s="137" t="s">
        <v>638</v>
      </c>
      <c r="U10" s="137" t="s">
        <v>639</v>
      </c>
      <c r="V10" s="137" t="s">
        <v>640</v>
      </c>
      <c r="W10" s="137" t="s">
        <v>641</v>
      </c>
      <c r="X10" s="138" t="s">
        <v>642</v>
      </c>
      <c r="Y10" s="305" t="s">
        <v>647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686</v>
      </c>
      <c r="F11" s="306" t="str">
        <f>VLOOKUP($E11,'BDEW-Standard'!$B$3:$M$158,F$9,0)</f>
        <v>WA4</v>
      </c>
      <c r="H11" s="167">
        <f>ROUND(VLOOKUP($E11,'BDEW-Standard'!$B$3:$M$158,H$9,0),7)</f>
        <v>1.0535874999999999</v>
      </c>
      <c r="I11" s="167">
        <f>ROUND(VLOOKUP($E11,'BDEW-Standard'!$B$3:$M$158,I$9,0),7)</f>
        <v>-35.299999999999997</v>
      </c>
      <c r="J11" s="167">
        <f>ROUND(VLOOKUP($E11,'BDEW-Standard'!$B$3:$M$158,J$9,0),7)</f>
        <v>4.8662747</v>
      </c>
      <c r="K11" s="167">
        <f>ROUND(VLOOKUP($E11,'BDEW-Standard'!$B$3:$M$158,K$9,0),7)</f>
        <v>0.68110420000000005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1.0844348950990992</v>
      </c>
      <c r="R11" s="168">
        <f>ROUND(VLOOKUP(MID($E11,4,3),'Wochentag F(WT)'!$B$7:$J$22,R$9,0),4)</f>
        <v>1.2457</v>
      </c>
      <c r="S11" s="168">
        <f>ROUND(VLOOKUP(MID($E11,4,3),'Wochentag F(WT)'!$B$7:$J$22,S$9,0),4)</f>
        <v>1.2615000000000001</v>
      </c>
      <c r="T11" s="168">
        <f>ROUND(VLOOKUP(MID($E11,4,3),'Wochentag F(WT)'!$B$7:$J$22,T$9,0),4)</f>
        <v>1.2706999999999999</v>
      </c>
      <c r="U11" s="168">
        <f>ROUND(VLOOKUP(MID($E11,4,3),'Wochentag F(WT)'!$B$7:$J$22,U$9,0),4)</f>
        <v>1.2430000000000001</v>
      </c>
      <c r="V11" s="168">
        <f>ROUND(VLOOKUP(MID($E11,4,3),'Wochentag F(WT)'!$B$7:$J$22,V$9,0),4)</f>
        <v>1.1275999999999999</v>
      </c>
      <c r="W11" s="168">
        <f>ROUND(VLOOKUP(MID($E11,4,3),'Wochentag F(WT)'!$B$7:$J$22,W$9,0),4)</f>
        <v>0.38769999999999999</v>
      </c>
      <c r="X11" s="169">
        <f>7-SUM(R11:W11)</f>
        <v>0.46379999999999999</v>
      </c>
      <c r="Y11" s="302">
        <v>365.12299999999999</v>
      </c>
    </row>
    <row r="12" spans="2:26">
      <c r="B12" s="141">
        <v>1</v>
      </c>
      <c r="C12" s="142" t="str">
        <f t="shared" ref="C12:C41" si="0">$D$6</f>
        <v>HALBERSTADTWERKE GmbH</v>
      </c>
      <c r="D12" s="62" t="s">
        <v>248</v>
      </c>
      <c r="E12" s="165" t="s">
        <v>58</v>
      </c>
      <c r="F12" s="307" t="s">
        <v>322</v>
      </c>
      <c r="H12" s="278">
        <v>3.159294</v>
      </c>
      <c r="I12" s="278">
        <v>-37.406886</v>
      </c>
      <c r="J12" s="278">
        <v>6.1418926000000003</v>
      </c>
      <c r="K12" s="278">
        <v>9.4704399999999994E-2</v>
      </c>
      <c r="L12" s="279">
        <v>40</v>
      </c>
      <c r="M12" s="278">
        <v>0</v>
      </c>
      <c r="N12" s="278">
        <v>0</v>
      </c>
      <c r="O12" s="278">
        <v>0</v>
      </c>
      <c r="P12" s="278">
        <v>0</v>
      </c>
      <c r="Q12" s="280">
        <v>0.97016180224521154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HALBERSTADTWERKE GmbH</v>
      </c>
      <c r="D13" s="62" t="s">
        <v>248</v>
      </c>
      <c r="E13" s="165" t="s">
        <v>68</v>
      </c>
      <c r="F13" s="307" t="s">
        <v>332</v>
      </c>
      <c r="H13" s="278">
        <v>2.4859160999999999</v>
      </c>
      <c r="I13" s="278">
        <v>-35.043597800000001</v>
      </c>
      <c r="J13" s="278">
        <v>6.2818214000000001</v>
      </c>
      <c r="K13" s="278">
        <v>0.13178339999999999</v>
      </c>
      <c r="L13" s="279">
        <v>40</v>
      </c>
      <c r="M13" s="278">
        <v>0</v>
      </c>
      <c r="N13" s="278">
        <v>0</v>
      </c>
      <c r="O13" s="278">
        <v>0</v>
      </c>
      <c r="P13" s="278">
        <v>0</v>
      </c>
      <c r="Q13" s="280">
        <v>1.0293590127680663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HALBERSTADTWERKE GmbH</v>
      </c>
      <c r="D14" s="62" t="s">
        <v>248</v>
      </c>
      <c r="E14" s="165" t="s">
        <v>4</v>
      </c>
      <c r="F14" s="307" t="s">
        <v>665</v>
      </c>
      <c r="H14" s="278">
        <v>0.40409319999999999</v>
      </c>
      <c r="I14" s="278">
        <v>-24.439296800000001</v>
      </c>
      <c r="J14" s="278">
        <v>6.5718174999999999</v>
      </c>
      <c r="K14" s="278">
        <v>0.71077100000000004</v>
      </c>
      <c r="L14" s="279">
        <v>40</v>
      </c>
      <c r="M14" s="278">
        <v>0</v>
      </c>
      <c r="N14" s="278">
        <v>0</v>
      </c>
      <c r="O14" s="278">
        <v>0</v>
      </c>
      <c r="P14" s="278">
        <v>0</v>
      </c>
      <c r="Q14" s="280">
        <v>1.0561214000512988</v>
      </c>
      <c r="R14" s="281">
        <v>1</v>
      </c>
      <c r="S14" s="281">
        <v>1</v>
      </c>
      <c r="T14" s="281">
        <v>1</v>
      </c>
      <c r="U14" s="281">
        <v>1</v>
      </c>
      <c r="V14" s="281">
        <v>1</v>
      </c>
      <c r="W14" s="281">
        <v>1</v>
      </c>
      <c r="X14" s="282"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HALBERSTADTWERKE GmbH</v>
      </c>
      <c r="D15" s="62" t="s">
        <v>248</v>
      </c>
      <c r="E15" s="165" t="s">
        <v>666</v>
      </c>
      <c r="F15" s="307" t="s">
        <v>667</v>
      </c>
      <c r="H15" s="278">
        <v>0.93158890000000005</v>
      </c>
      <c r="I15" s="278">
        <v>-33.35</v>
      </c>
      <c r="J15" s="278">
        <v>5.7212303000000002</v>
      </c>
      <c r="K15" s="278">
        <v>0.66564939999999995</v>
      </c>
      <c r="L15" s="279">
        <v>40</v>
      </c>
      <c r="M15" s="278">
        <v>0</v>
      </c>
      <c r="N15" s="278">
        <v>0</v>
      </c>
      <c r="O15" s="278">
        <v>0</v>
      </c>
      <c r="P15" s="278">
        <v>0</v>
      </c>
      <c r="Q15" s="280">
        <v>1.0766391850538448</v>
      </c>
      <c r="R15" s="281">
        <v>1.0848</v>
      </c>
      <c r="S15" s="281">
        <v>1.1211</v>
      </c>
      <c r="T15" s="281">
        <v>1.0769</v>
      </c>
      <c r="U15" s="281">
        <v>1.1353</v>
      </c>
      <c r="V15" s="281">
        <v>1.1402000000000001</v>
      </c>
      <c r="W15" s="281">
        <v>0.48520000000000002</v>
      </c>
      <c r="X15" s="282">
        <v>0.95650000000000013</v>
      </c>
      <c r="Y15" s="303"/>
      <c r="Z15" s="212"/>
    </row>
    <row r="16" spans="2:26" s="143" customFormat="1">
      <c r="B16" s="144">
        <v>5</v>
      </c>
      <c r="C16" s="145" t="str">
        <f t="shared" si="0"/>
        <v>HALBERSTADTWERKE GmbH</v>
      </c>
      <c r="D16" s="62" t="s">
        <v>248</v>
      </c>
      <c r="E16" s="165" t="s">
        <v>668</v>
      </c>
      <c r="F16" s="307" t="s">
        <v>669</v>
      </c>
      <c r="H16" s="278">
        <v>3.75</v>
      </c>
      <c r="I16" s="278">
        <v>-37.5</v>
      </c>
      <c r="J16" s="278">
        <v>6.8</v>
      </c>
      <c r="K16" s="278">
        <v>6.0911300000000002E-2</v>
      </c>
      <c r="L16" s="279">
        <v>40</v>
      </c>
      <c r="M16" s="278">
        <v>0</v>
      </c>
      <c r="N16" s="278">
        <v>0</v>
      </c>
      <c r="O16" s="278">
        <v>0</v>
      </c>
      <c r="P16" s="278">
        <v>0</v>
      </c>
      <c r="Q16" s="280">
        <v>1.0126136468627658</v>
      </c>
      <c r="R16" s="281">
        <v>1.1052</v>
      </c>
      <c r="S16" s="281">
        <v>1.0857000000000001</v>
      </c>
      <c r="T16" s="281">
        <v>1.0378000000000001</v>
      </c>
      <c r="U16" s="281">
        <v>1.0622</v>
      </c>
      <c r="V16" s="281">
        <v>1.0266</v>
      </c>
      <c r="W16" s="281">
        <v>0.76290000000000002</v>
      </c>
      <c r="X16" s="282">
        <v>0.91959999999999997</v>
      </c>
      <c r="Y16" s="303"/>
      <c r="Z16" s="212"/>
    </row>
    <row r="17" spans="2:26" s="143" customFormat="1">
      <c r="B17" s="144">
        <v>6</v>
      </c>
      <c r="C17" s="145" t="str">
        <f t="shared" si="0"/>
        <v>HALBERSTADTWERKE GmbH</v>
      </c>
      <c r="D17" s="62" t="s">
        <v>248</v>
      </c>
      <c r="E17" s="165" t="s">
        <v>670</v>
      </c>
      <c r="F17" s="307" t="s">
        <v>671</v>
      </c>
      <c r="H17" s="278">
        <v>2.4595180999999999</v>
      </c>
      <c r="I17" s="278">
        <v>-35.253212400000002</v>
      </c>
      <c r="J17" s="278">
        <v>6.0587001000000003</v>
      </c>
      <c r="K17" s="278">
        <v>0.16473699999999999</v>
      </c>
      <c r="L17" s="279">
        <v>40</v>
      </c>
      <c r="M17" s="278">
        <v>0</v>
      </c>
      <c r="N17" s="278">
        <v>0</v>
      </c>
      <c r="O17" s="278">
        <v>0</v>
      </c>
      <c r="P17" s="278">
        <v>0</v>
      </c>
      <c r="Q17" s="280">
        <v>1.043802057143173</v>
      </c>
      <c r="R17" s="281">
        <v>0.97670000000000001</v>
      </c>
      <c r="S17" s="281">
        <v>1.0388999999999999</v>
      </c>
      <c r="T17" s="281">
        <v>1.0027999999999999</v>
      </c>
      <c r="U17" s="281">
        <v>1.0162</v>
      </c>
      <c r="V17" s="281">
        <v>1.0024</v>
      </c>
      <c r="W17" s="281">
        <v>1.0043</v>
      </c>
      <c r="X17" s="282">
        <v>0.95870000000000122</v>
      </c>
      <c r="Y17" s="303"/>
      <c r="Z17" s="212"/>
    </row>
    <row r="18" spans="2:26" s="143" customFormat="1">
      <c r="B18" s="144">
        <v>7</v>
      </c>
      <c r="C18" s="145" t="str">
        <f t="shared" si="0"/>
        <v>HALBERSTADTWERKE GmbH</v>
      </c>
      <c r="D18" s="62" t="s">
        <v>248</v>
      </c>
      <c r="E18" s="165" t="s">
        <v>672</v>
      </c>
      <c r="F18" s="307" t="s">
        <v>673</v>
      </c>
      <c r="H18" s="278">
        <v>2.8195655999999998</v>
      </c>
      <c r="I18" s="278">
        <v>-36</v>
      </c>
      <c r="J18" s="278">
        <v>7.7368518000000002</v>
      </c>
      <c r="K18" s="278">
        <v>0.157281</v>
      </c>
      <c r="L18" s="279">
        <v>40</v>
      </c>
      <c r="M18" s="278">
        <v>0</v>
      </c>
      <c r="N18" s="278">
        <v>0</v>
      </c>
      <c r="O18" s="278">
        <v>0</v>
      </c>
      <c r="P18" s="278">
        <v>0</v>
      </c>
      <c r="Q18" s="280">
        <v>0.96576337685759206</v>
      </c>
      <c r="R18" s="281">
        <v>0.93220000000000003</v>
      </c>
      <c r="S18" s="281">
        <v>0.98939999999999995</v>
      </c>
      <c r="T18" s="281">
        <v>1.0033000000000001</v>
      </c>
      <c r="U18" s="281">
        <v>1.0108999999999999</v>
      </c>
      <c r="V18" s="281">
        <v>1.018</v>
      </c>
      <c r="W18" s="281">
        <v>1.0356000000000001</v>
      </c>
      <c r="X18" s="282">
        <v>1.0106000000000002</v>
      </c>
      <c r="Y18" s="303"/>
      <c r="Z18" s="212"/>
    </row>
    <row r="19" spans="2:26" s="143" customFormat="1">
      <c r="B19" s="144">
        <v>8</v>
      </c>
      <c r="C19" s="145" t="str">
        <f t="shared" si="0"/>
        <v>HALBERSTADTWERKE GmbH</v>
      </c>
      <c r="D19" s="62" t="s">
        <v>248</v>
      </c>
      <c r="E19" s="165" t="s">
        <v>674</v>
      </c>
      <c r="F19" s="307" t="s">
        <v>675</v>
      </c>
      <c r="H19" s="278">
        <v>3.6017736</v>
      </c>
      <c r="I19" s="278">
        <v>-37.882536799999997</v>
      </c>
      <c r="J19" s="278">
        <v>6.9836070000000001</v>
      </c>
      <c r="K19" s="278">
        <v>5.4826199999999999E-2</v>
      </c>
      <c r="L19" s="279">
        <v>40</v>
      </c>
      <c r="M19" s="278">
        <v>0</v>
      </c>
      <c r="N19" s="278">
        <v>0</v>
      </c>
      <c r="O19" s="278">
        <v>0</v>
      </c>
      <c r="P19" s="278">
        <v>0</v>
      </c>
      <c r="Q19" s="280">
        <v>0.90239375975311864</v>
      </c>
      <c r="R19" s="281">
        <v>0.98970000000000002</v>
      </c>
      <c r="S19" s="281">
        <v>0.9627</v>
      </c>
      <c r="T19" s="281">
        <v>1.0507</v>
      </c>
      <c r="U19" s="281">
        <v>1.0551999999999999</v>
      </c>
      <c r="V19" s="281">
        <v>1.0297000000000001</v>
      </c>
      <c r="W19" s="281">
        <v>0.97670000000000001</v>
      </c>
      <c r="X19" s="282">
        <v>0.9352999999999998</v>
      </c>
      <c r="Y19" s="303"/>
      <c r="Z19" s="212"/>
    </row>
    <row r="20" spans="2:26" s="143" customFormat="1">
      <c r="B20" s="144">
        <v>9</v>
      </c>
      <c r="C20" s="145" t="str">
        <f t="shared" si="0"/>
        <v>HALBERSTADTWERKE GmbH</v>
      </c>
      <c r="D20" s="62" t="s">
        <v>248</v>
      </c>
      <c r="E20" s="165" t="s">
        <v>676</v>
      </c>
      <c r="F20" s="307" t="s">
        <v>677</v>
      </c>
      <c r="H20" s="278">
        <v>4.0196902000000003</v>
      </c>
      <c r="I20" s="278">
        <v>-37.828203700000003</v>
      </c>
      <c r="J20" s="278">
        <v>8.1593368999999996</v>
      </c>
      <c r="K20" s="278">
        <v>4.72845E-2</v>
      </c>
      <c r="L20" s="279">
        <v>40</v>
      </c>
      <c r="M20" s="278">
        <v>0</v>
      </c>
      <c r="N20" s="278">
        <v>0</v>
      </c>
      <c r="O20" s="278">
        <v>0</v>
      </c>
      <c r="P20" s="278">
        <v>0</v>
      </c>
      <c r="Q20" s="280">
        <v>0.86486713303260787</v>
      </c>
      <c r="R20" s="281">
        <v>1.0358000000000001</v>
      </c>
      <c r="S20" s="281">
        <v>1.0232000000000001</v>
      </c>
      <c r="T20" s="281">
        <v>1.0251999999999999</v>
      </c>
      <c r="U20" s="281">
        <v>1.0295000000000001</v>
      </c>
      <c r="V20" s="281">
        <v>1.0253000000000001</v>
      </c>
      <c r="W20" s="281">
        <v>0.96750000000000003</v>
      </c>
      <c r="X20" s="282">
        <v>0.89350000000000041</v>
      </c>
      <c r="Y20" s="303"/>
      <c r="Z20" s="212"/>
    </row>
    <row r="21" spans="2:26" s="143" customFormat="1">
      <c r="B21" s="144">
        <v>10</v>
      </c>
      <c r="C21" s="145" t="str">
        <f t="shared" si="0"/>
        <v>HALBERSTADTWERKE GmbH</v>
      </c>
      <c r="D21" s="62" t="s">
        <v>248</v>
      </c>
      <c r="E21" s="165" t="s">
        <v>678</v>
      </c>
      <c r="F21" s="307" t="s">
        <v>679</v>
      </c>
      <c r="H21" s="278">
        <v>3.0084346000000002</v>
      </c>
      <c r="I21" s="278">
        <v>-36.607845300000001</v>
      </c>
      <c r="J21" s="278">
        <v>7.3211870000000001</v>
      </c>
      <c r="K21" s="278">
        <v>0.15496599999999999</v>
      </c>
      <c r="L21" s="279">
        <v>40</v>
      </c>
      <c r="M21" s="278">
        <v>0</v>
      </c>
      <c r="N21" s="278">
        <v>0</v>
      </c>
      <c r="O21" s="278">
        <v>0</v>
      </c>
      <c r="P21" s="278">
        <v>0</v>
      </c>
      <c r="Q21" s="280">
        <v>0.97302438504000599</v>
      </c>
      <c r="R21" s="281">
        <v>1.03</v>
      </c>
      <c r="S21" s="281">
        <v>1.03</v>
      </c>
      <c r="T21" s="281">
        <v>1.02</v>
      </c>
      <c r="U21" s="281">
        <v>1.03</v>
      </c>
      <c r="V21" s="281">
        <v>1.01</v>
      </c>
      <c r="W21" s="281">
        <v>0.93</v>
      </c>
      <c r="X21" s="282">
        <v>0.95000000000000018</v>
      </c>
      <c r="Y21" s="303"/>
      <c r="Z21" s="212"/>
    </row>
    <row r="22" spans="2:26" s="143" customFormat="1">
      <c r="B22" s="144">
        <v>11</v>
      </c>
      <c r="C22" s="145" t="str">
        <f t="shared" si="0"/>
        <v>HALBERSTADTWERKE GmbH</v>
      </c>
      <c r="D22" s="62" t="s">
        <v>248</v>
      </c>
      <c r="E22" s="165" t="s">
        <v>680</v>
      </c>
      <c r="F22" s="307" t="s">
        <v>681</v>
      </c>
      <c r="H22" s="278">
        <v>3.4428942999999999</v>
      </c>
      <c r="I22" s="278">
        <v>-36.659050399999998</v>
      </c>
      <c r="J22" s="278">
        <v>7.6083226000000002</v>
      </c>
      <c r="K22" s="278">
        <v>7.4685000000000001E-2</v>
      </c>
      <c r="L22" s="279">
        <v>40</v>
      </c>
      <c r="M22" s="278">
        <v>0</v>
      </c>
      <c r="N22" s="278">
        <v>0</v>
      </c>
      <c r="O22" s="278">
        <v>0</v>
      </c>
      <c r="P22" s="278">
        <v>0</v>
      </c>
      <c r="Q22" s="280">
        <v>0.97768382110526542</v>
      </c>
      <c r="R22" s="281">
        <v>1.0354000000000001</v>
      </c>
      <c r="S22" s="281">
        <v>1.0523</v>
      </c>
      <c r="T22" s="281">
        <v>1.0448999999999999</v>
      </c>
      <c r="U22" s="281">
        <v>1.0494000000000001</v>
      </c>
      <c r="V22" s="281">
        <v>0.98850000000000005</v>
      </c>
      <c r="W22" s="281">
        <v>0.88600000000000001</v>
      </c>
      <c r="X22" s="282">
        <v>0.94349999999999934</v>
      </c>
      <c r="Y22" s="303"/>
      <c r="Z22" s="212"/>
    </row>
    <row r="23" spans="2:26" s="143" customFormat="1">
      <c r="B23" s="144">
        <v>12</v>
      </c>
      <c r="C23" s="145" t="str">
        <f t="shared" si="0"/>
        <v>HALBERSTADTWERKE GmbH</v>
      </c>
      <c r="D23" s="62" t="s">
        <v>248</v>
      </c>
      <c r="E23" s="165" t="s">
        <v>682</v>
      </c>
      <c r="F23" s="307" t="s">
        <v>683</v>
      </c>
      <c r="H23" s="278">
        <v>3.1177248</v>
      </c>
      <c r="I23" s="278">
        <v>-35.871506199999999</v>
      </c>
      <c r="J23" s="278">
        <v>7.5186828999999999</v>
      </c>
      <c r="K23" s="278">
        <v>3.4330100000000002E-2</v>
      </c>
      <c r="L23" s="279">
        <v>40</v>
      </c>
      <c r="M23" s="278">
        <v>0</v>
      </c>
      <c r="N23" s="278">
        <v>0</v>
      </c>
      <c r="O23" s="278">
        <v>0</v>
      </c>
      <c r="P23" s="278">
        <v>0</v>
      </c>
      <c r="Q23" s="280">
        <v>0.9622064996731321</v>
      </c>
      <c r="R23" s="281">
        <v>1.0699000000000001</v>
      </c>
      <c r="S23" s="281">
        <v>1.0365</v>
      </c>
      <c r="T23" s="281">
        <v>0.99329999999999996</v>
      </c>
      <c r="U23" s="281">
        <v>0.99480000000000002</v>
      </c>
      <c r="V23" s="281">
        <v>1.0659000000000001</v>
      </c>
      <c r="W23" s="281">
        <v>0.93620000000000003</v>
      </c>
      <c r="X23" s="282">
        <v>0.90339999999999954</v>
      </c>
      <c r="Y23" s="303"/>
      <c r="Z23" s="212"/>
    </row>
    <row r="24" spans="2:26" s="143" customFormat="1">
      <c r="B24" s="144">
        <v>13</v>
      </c>
      <c r="C24" s="145" t="str">
        <f t="shared" si="0"/>
        <v>HALBERSTADTWERKE GmbH</v>
      </c>
      <c r="D24" s="62" t="s">
        <v>248</v>
      </c>
      <c r="E24" s="165" t="s">
        <v>684</v>
      </c>
      <c r="F24" s="307" t="s">
        <v>685</v>
      </c>
      <c r="H24" s="278">
        <v>3.85</v>
      </c>
      <c r="I24" s="278">
        <v>-37</v>
      </c>
      <c r="J24" s="278">
        <v>10.2405021</v>
      </c>
      <c r="K24" s="278">
        <v>4.6924300000000002E-2</v>
      </c>
      <c r="L24" s="279">
        <v>40</v>
      </c>
      <c r="M24" s="278">
        <v>0</v>
      </c>
      <c r="N24" s="278">
        <v>0</v>
      </c>
      <c r="O24" s="278">
        <v>0</v>
      </c>
      <c r="P24" s="278">
        <v>0</v>
      </c>
      <c r="Q24" s="280">
        <v>0.75691065279879233</v>
      </c>
      <c r="R24" s="281">
        <v>1.0214000000000001</v>
      </c>
      <c r="S24" s="281">
        <v>1.0866</v>
      </c>
      <c r="T24" s="281">
        <v>1.0720000000000001</v>
      </c>
      <c r="U24" s="281">
        <v>1.0557000000000001</v>
      </c>
      <c r="V24" s="281">
        <v>1.0117</v>
      </c>
      <c r="W24" s="281">
        <v>0.90010000000000001</v>
      </c>
      <c r="X24" s="282">
        <v>0.85249999999999915</v>
      </c>
      <c r="Y24" s="303"/>
      <c r="Z24" s="212"/>
    </row>
    <row r="25" spans="2:26" s="143" customFormat="1">
      <c r="B25" s="144">
        <v>14</v>
      </c>
      <c r="C25" s="145" t="str">
        <f t="shared" si="0"/>
        <v>HALBERSTADTWERKE GmbH</v>
      </c>
      <c r="D25" s="62" t="s">
        <v>248</v>
      </c>
      <c r="E25" s="165" t="s">
        <v>686</v>
      </c>
      <c r="F25" s="307" t="s">
        <v>687</v>
      </c>
      <c r="H25" s="278">
        <v>1.0535874999999999</v>
      </c>
      <c r="I25" s="278">
        <v>-35.299999999999997</v>
      </c>
      <c r="J25" s="278">
        <v>4.8662747</v>
      </c>
      <c r="K25" s="278">
        <v>0.68110420000000005</v>
      </c>
      <c r="L25" s="279">
        <v>40</v>
      </c>
      <c r="M25" s="278">
        <v>0</v>
      </c>
      <c r="N25" s="278">
        <v>0</v>
      </c>
      <c r="O25" s="278">
        <v>0</v>
      </c>
      <c r="P25" s="278">
        <v>0</v>
      </c>
      <c r="Q25" s="280">
        <v>1.0844348950990992</v>
      </c>
      <c r="R25" s="281">
        <v>1.2457</v>
      </c>
      <c r="S25" s="281">
        <v>1.2615000000000001</v>
      </c>
      <c r="T25" s="281">
        <v>1.2706999999999999</v>
      </c>
      <c r="U25" s="281">
        <v>1.2430000000000001</v>
      </c>
      <c r="V25" s="281">
        <v>1.1275999999999999</v>
      </c>
      <c r="W25" s="281">
        <v>0.38769999999999999</v>
      </c>
      <c r="X25" s="282">
        <v>0.46379999999999999</v>
      </c>
      <c r="Y25" s="303"/>
      <c r="Z25" s="212"/>
    </row>
    <row r="26" spans="2:26" s="143" customFormat="1">
      <c r="B26" s="144">
        <v>15</v>
      </c>
      <c r="C26" s="145" t="str">
        <f t="shared" si="0"/>
        <v>HALBERSTADTWERKE GmbH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HALBERSTADTWERKE GmbH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HALBERSTADTWERKE GmbH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HALBERSTADTWERKE GmbH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HALBERSTADTWERKE GmbH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HALBERSTADTWERKE GmbH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HALBERSTADTWERKE GmbH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HALBERSTADTWERKE GmbH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HALBERSTADTWERKE GmbH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HALBERSTADTWERKE GmbH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HALBERSTADTWERKE GmbH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HALBERSTADTWERKE GmbH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HALBERSTADTWERKE GmbH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HALBERSTADTWERKE GmbH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HALBERSTADTWERKE GmbH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HALBERSTADTWERKE GmbH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544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HALBERSTADTWERKE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HALBERSTADTWERKE GmbH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>
        <f>Netzbetreiber!$D$11</f>
        <v>9870076000008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8" t="s">
        <v>455</v>
      </c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60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3" t="s">
        <v>582</v>
      </c>
      <c r="C10" s="364"/>
      <c r="D10" s="94">
        <v>2</v>
      </c>
      <c r="E10" s="95" t="str">
        <f>IF(ISERROR(HLOOKUP(E$11,$M$9:$AD$35,$D10,0)),"",HLOOKUP(E$11,$M$9:$AD$35,$D10,0))</f>
        <v/>
      </c>
      <c r="F10" s="361" t="s">
        <v>395</v>
      </c>
      <c r="G10" s="361"/>
      <c r="H10" s="361"/>
      <c r="I10" s="361"/>
      <c r="J10" s="361"/>
      <c r="K10" s="361"/>
      <c r="L10" s="362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650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648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649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544</v>
      </c>
    </row>
    <row r="2" spans="1:16">
      <c r="A2" s="237"/>
      <c r="B2" s="236" t="s">
        <v>453</v>
      </c>
    </row>
    <row r="3" spans="1:16" ht="20.100000000000001" customHeight="1">
      <c r="A3" s="365" t="s">
        <v>249</v>
      </c>
      <c r="B3" s="238" t="s">
        <v>86</v>
      </c>
      <c r="C3" s="239"/>
      <c r="D3" s="367" t="s">
        <v>454</v>
      </c>
      <c r="E3" s="368"/>
      <c r="F3" s="368"/>
      <c r="G3" s="368"/>
      <c r="H3" s="368"/>
      <c r="I3" s="368"/>
      <c r="J3" s="369"/>
      <c r="K3" s="240"/>
      <c r="L3" s="240"/>
      <c r="M3" s="240"/>
      <c r="N3" s="240"/>
      <c r="O3" s="241"/>
      <c r="P3" s="240"/>
    </row>
    <row r="4" spans="1:16" ht="20.100000000000001" customHeight="1">
      <c r="A4" s="366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b9f00-f4e5-4488-840e-6084e0f1107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Möschter, Ariane</cp:lastModifiedBy>
  <cp:lastPrinted>2015-03-20T22:59:10Z</cp:lastPrinted>
  <dcterms:created xsi:type="dcterms:W3CDTF">2015-01-15T05:25:41Z</dcterms:created>
  <dcterms:modified xsi:type="dcterms:W3CDTF">2021-06-25T06:09:14Z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